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4240" windowHeight="13740"/>
  </bookViews>
  <sheets>
    <sheet name="REKAP PER PROVINSI" sheetId="29" r:id="rId1"/>
    <sheet name="Sheet2" sheetId="2" r:id="rId2"/>
  </sheets>
  <definedNames>
    <definedName name="_xlnm.Print_Area" localSheetId="0">'REKAP PER PROVINSI'!$A$1:$N$40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6" i="29" l="1"/>
  <c r="K6" i="29" s="1"/>
  <c r="G6" i="29"/>
  <c r="I6" i="29"/>
  <c r="L6" i="29"/>
  <c r="M6" i="29" s="1"/>
  <c r="E7" i="29"/>
  <c r="K7" i="29" s="1"/>
  <c r="G7" i="29"/>
  <c r="I7" i="29"/>
  <c r="L7" i="29"/>
  <c r="M7" i="29" s="1"/>
  <c r="E8" i="29"/>
  <c r="K8" i="29" s="1"/>
  <c r="G8" i="29"/>
  <c r="I8" i="29"/>
  <c r="L8" i="29"/>
  <c r="M8" i="29" s="1"/>
  <c r="E9" i="29"/>
  <c r="K9" i="29" s="1"/>
  <c r="G9" i="29"/>
  <c r="I9" i="29"/>
  <c r="L9" i="29"/>
  <c r="M9" i="29" s="1"/>
  <c r="E10" i="29"/>
  <c r="K10" i="29" s="1"/>
  <c r="G10" i="29"/>
  <c r="I10" i="29"/>
  <c r="L10" i="29"/>
  <c r="M10" i="29" s="1"/>
  <c r="E11" i="29"/>
  <c r="K11" i="29" s="1"/>
  <c r="G11" i="29"/>
  <c r="I11" i="29"/>
  <c r="L11" i="29"/>
  <c r="M11" i="29" s="1"/>
  <c r="E12" i="29"/>
  <c r="K12" i="29" s="1"/>
  <c r="G12" i="29"/>
  <c r="I12" i="29"/>
  <c r="L12" i="29"/>
  <c r="M12" i="29" s="1"/>
  <c r="E13" i="29"/>
  <c r="K13" i="29" s="1"/>
  <c r="G13" i="29"/>
  <c r="I13" i="29"/>
  <c r="L13" i="29"/>
  <c r="M13" i="29" s="1"/>
  <c r="E14" i="29"/>
  <c r="K14" i="29" s="1"/>
  <c r="G14" i="29"/>
  <c r="I14" i="29"/>
  <c r="L14" i="29"/>
  <c r="M14" i="29" s="1"/>
  <c r="E15" i="29"/>
  <c r="K15" i="29" s="1"/>
  <c r="G15" i="29"/>
  <c r="I15" i="29"/>
  <c r="M15" i="29"/>
  <c r="E16" i="29"/>
  <c r="K16" i="29" s="1"/>
  <c r="G16" i="29"/>
  <c r="I16" i="29"/>
  <c r="L16" i="29"/>
  <c r="M16" i="29" s="1"/>
  <c r="E17" i="29"/>
  <c r="K17" i="29" s="1"/>
  <c r="G17" i="29"/>
  <c r="I17" i="29"/>
  <c r="L17" i="29"/>
  <c r="M17" i="29" s="1"/>
  <c r="E18" i="29"/>
  <c r="K18" i="29" s="1"/>
  <c r="G18" i="29"/>
  <c r="I18" i="29"/>
  <c r="M18" i="29"/>
  <c r="E19" i="29"/>
  <c r="K19" i="29" s="1"/>
  <c r="G19" i="29"/>
  <c r="I19" i="29"/>
  <c r="L19" i="29"/>
  <c r="M19" i="29" s="1"/>
  <c r="E20" i="29"/>
  <c r="K20" i="29" s="1"/>
  <c r="G20" i="29"/>
  <c r="I20" i="29"/>
  <c r="L20" i="29"/>
  <c r="M20" i="29" s="1"/>
  <c r="E21" i="29"/>
  <c r="K21" i="29" s="1"/>
  <c r="G21" i="29"/>
  <c r="I21" i="29"/>
  <c r="L21" i="29"/>
  <c r="M21" i="29" s="1"/>
  <c r="E22" i="29"/>
  <c r="K22" i="29" s="1"/>
  <c r="G22" i="29"/>
  <c r="I22" i="29"/>
  <c r="L22" i="29"/>
  <c r="M22" i="29" s="1"/>
  <c r="E23" i="29"/>
  <c r="K23" i="29" s="1"/>
  <c r="G23" i="29"/>
  <c r="I23" i="29"/>
  <c r="M23" i="29"/>
  <c r="E24" i="29"/>
  <c r="K24" i="29" s="1"/>
  <c r="G24" i="29"/>
  <c r="I24" i="29"/>
  <c r="M24" i="29"/>
  <c r="E25" i="29"/>
  <c r="K25" i="29" s="1"/>
  <c r="G25" i="29"/>
  <c r="I25" i="29"/>
  <c r="L25" i="29"/>
  <c r="M25" i="29" s="1"/>
  <c r="E26" i="29"/>
  <c r="K26" i="29" s="1"/>
  <c r="G26" i="29"/>
  <c r="I26" i="29"/>
  <c r="M26" i="29"/>
  <c r="E27" i="29"/>
  <c r="K27" i="29" s="1"/>
  <c r="G27" i="29"/>
  <c r="I27" i="29"/>
  <c r="M27" i="29"/>
  <c r="E28" i="29"/>
  <c r="K28" i="29" s="1"/>
  <c r="G28" i="29"/>
  <c r="I28" i="29"/>
  <c r="L28" i="29"/>
  <c r="M28" i="29" s="1"/>
  <c r="E29" i="29"/>
  <c r="K29" i="29" s="1"/>
  <c r="G29" i="29"/>
  <c r="I29" i="29"/>
  <c r="M29" i="29"/>
  <c r="E30" i="29"/>
  <c r="K30" i="29" s="1"/>
  <c r="G30" i="29"/>
  <c r="I30" i="29"/>
  <c r="M30" i="29"/>
  <c r="E31" i="29"/>
  <c r="K31" i="29" s="1"/>
  <c r="G31" i="29"/>
  <c r="I31" i="29"/>
  <c r="L31" i="29"/>
  <c r="M31" i="29" s="1"/>
  <c r="E32" i="29"/>
  <c r="K32" i="29" s="1"/>
  <c r="G32" i="29"/>
  <c r="I32" i="29"/>
  <c r="L32" i="29"/>
  <c r="M32" i="29" s="1"/>
  <c r="E33" i="29"/>
  <c r="K33" i="29" s="1"/>
  <c r="G33" i="29"/>
  <c r="I33" i="29"/>
  <c r="M33" i="29"/>
  <c r="E34" i="29"/>
  <c r="K34" i="29" s="1"/>
  <c r="G34" i="29"/>
  <c r="I34" i="29"/>
  <c r="L34" i="29"/>
  <c r="M34" i="29" s="1"/>
  <c r="E35" i="29"/>
  <c r="K35" i="29" s="1"/>
  <c r="G35" i="29"/>
  <c r="I35" i="29"/>
  <c r="M35" i="29"/>
  <c r="E36" i="29"/>
  <c r="K36" i="29" s="1"/>
  <c r="G36" i="29"/>
  <c r="I36" i="29"/>
  <c r="M36" i="29"/>
  <c r="E37" i="29"/>
  <c r="K37" i="29" s="1"/>
  <c r="G37" i="29"/>
  <c r="I37" i="29"/>
  <c r="M37" i="29"/>
  <c r="E38" i="29"/>
  <c r="K38" i="29" s="1"/>
  <c r="G38" i="29"/>
  <c r="I38" i="29"/>
  <c r="M38" i="29"/>
  <c r="E39" i="29"/>
  <c r="K39" i="29" s="1"/>
  <c r="G39" i="29"/>
  <c r="I39" i="29"/>
  <c r="L39" i="29"/>
  <c r="M39" i="29" s="1"/>
  <c r="C40" i="29"/>
  <c r="G40" i="29" s="1"/>
  <c r="D40" i="29"/>
  <c r="F40" i="29"/>
  <c r="H40" i="29"/>
  <c r="J40" i="29"/>
  <c r="I40" i="29" l="1"/>
  <c r="E40" i="29"/>
  <c r="K40" i="29" s="1"/>
  <c r="L40" i="29"/>
  <c r="M40" i="29" s="1"/>
</calcChain>
</file>

<file path=xl/sharedStrings.xml><?xml version="1.0" encoding="utf-8"?>
<sst xmlns="http://schemas.openxmlformats.org/spreadsheetml/2006/main" count="88" uniqueCount="49">
  <si>
    <t>ESSELONERING</t>
  </si>
  <si>
    <t>DIKLAT DASAR</t>
  </si>
  <si>
    <t>II.a</t>
  </si>
  <si>
    <t>PPNS</t>
  </si>
  <si>
    <t>JML</t>
  </si>
  <si>
    <t>%</t>
  </si>
  <si>
    <t>BIMTEK HAM</t>
  </si>
  <si>
    <t>BIMTEK LINMAS</t>
  </si>
  <si>
    <t>Aceh</t>
  </si>
  <si>
    <t>Sumatera Utara</t>
  </si>
  <si>
    <t>Jambi</t>
  </si>
  <si>
    <t>Riau</t>
  </si>
  <si>
    <t>Sumatera Selatan</t>
  </si>
  <si>
    <t>Bengkulu</t>
  </si>
  <si>
    <t>Lampung</t>
  </si>
  <si>
    <t>Kep. Bangka Belitung</t>
  </si>
  <si>
    <t>Kepulauan Riau</t>
  </si>
  <si>
    <t>DKI Jakarta</t>
  </si>
  <si>
    <t>Jawa Barat</t>
  </si>
  <si>
    <t>Jawa Tengah</t>
  </si>
  <si>
    <t>D.I Yogyakarta</t>
  </si>
  <si>
    <t>Jawa Timur</t>
  </si>
  <si>
    <t>Banten</t>
  </si>
  <si>
    <t>Bali</t>
  </si>
  <si>
    <t>Nusa Tenggara Barat</t>
  </si>
  <si>
    <t>Nusa Tenggara Timur</t>
  </si>
  <si>
    <t>Kalimantan Barat</t>
  </si>
  <si>
    <t>Kalimantan Tengah</t>
  </si>
  <si>
    <t>Kalimantan Selatan</t>
  </si>
  <si>
    <t>Kalimantan Timur</t>
  </si>
  <si>
    <t>Kalimantan Utara</t>
  </si>
  <si>
    <t>Sulawesi Utara</t>
  </si>
  <si>
    <t>Sulawesi Tengah</t>
  </si>
  <si>
    <t>Sulawesi Selatan</t>
  </si>
  <si>
    <t>Sulawesi Tenggara</t>
  </si>
  <si>
    <t>Gorontalo</t>
  </si>
  <si>
    <t>Sulawesi Barat</t>
  </si>
  <si>
    <t xml:space="preserve">Maluku </t>
  </si>
  <si>
    <t>Maluku Utara</t>
  </si>
  <si>
    <t>Papua</t>
  </si>
  <si>
    <t>Papua Barat</t>
  </si>
  <si>
    <t>Total</t>
  </si>
  <si>
    <t>No.</t>
  </si>
  <si>
    <t>Provinsi</t>
  </si>
  <si>
    <t>Jumlah PNS</t>
  </si>
  <si>
    <t>Jumlah Honorer</t>
  </si>
  <si>
    <t>Jumlah</t>
  </si>
  <si>
    <t>Sumatera Barat</t>
  </si>
  <si>
    <t>REKAPITULASI PERKEMBANGAN 
JUMLAH ANGGOTA SATPOL PP 
SAMPAI DENGAN SEMESTER I TAHUN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</si>
</sst>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43" formatCode="_(* #,##0.00_);_(* \(#,##0.00\);_(* &quot;-&quot;??_);_(@_)"/>
  </numFmts>
  <fonts count="1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Cambria"/>
      <family val="1"/>
      <scheme val="maj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i/>
      <sz val="9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Cambria"/>
      <family val="1"/>
      <scheme val="major"/>
    </font>
    <font>
      <sz val="12"/>
      <name val="Arial"/>
      <family val="2"/>
    </font>
    <font>
      <i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2" fillId="0" borderId="0"/>
    <xf numFmtId="41" fontId="2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2" fillId="0" borderId="0" xfId="1"/>
    <xf numFmtId="0" fontId="3" fillId="0" borderId="0" xfId="1" applyFont="1"/>
    <xf numFmtId="0" fontId="3" fillId="0" borderId="0" xfId="1" applyFont="1" applyAlignment="1">
      <alignment horizontal="center" vertical="center"/>
    </xf>
    <xf numFmtId="0" fontId="5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/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43" fontId="6" fillId="0" borderId="1" xfId="2" applyNumberFormat="1" applyFont="1" applyBorder="1" applyAlignment="1">
      <alignment horizontal="center" vertical="center"/>
    </xf>
    <xf numFmtId="41" fontId="7" fillId="0" borderId="1" xfId="2" applyFont="1" applyBorder="1" applyAlignment="1">
      <alignment horizontal="center" vertical="center"/>
    </xf>
    <xf numFmtId="43" fontId="7" fillId="0" borderId="1" xfId="2" applyNumberFormat="1" applyFont="1" applyBorder="1" applyAlignment="1">
      <alignment horizontal="center" vertical="center"/>
    </xf>
    <xf numFmtId="0" fontId="7" fillId="0" borderId="1" xfId="1" applyFont="1" applyBorder="1"/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10" fillId="0" borderId="0" xfId="1" applyFont="1"/>
    <xf numFmtId="0" fontId="7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41" fontId="6" fillId="0" borderId="3" xfId="2" applyFont="1" applyBorder="1" applyAlignment="1">
      <alignment horizontal="center" vertical="center"/>
    </xf>
    <xf numFmtId="41" fontId="7" fillId="0" borderId="3" xfId="2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41" fontId="6" fillId="0" borderId="10" xfId="2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41" fontId="6" fillId="0" borderId="4" xfId="2" applyFont="1" applyBorder="1" applyAlignment="1">
      <alignment horizontal="center" vertical="center"/>
    </xf>
    <xf numFmtId="41" fontId="6" fillId="0" borderId="12" xfId="2" applyFont="1" applyBorder="1" applyAlignment="1">
      <alignment horizontal="center" vertical="center"/>
    </xf>
    <xf numFmtId="41" fontId="7" fillId="0" borderId="14" xfId="2" applyFont="1" applyBorder="1" applyAlignment="1">
      <alignment horizontal="center" vertical="center"/>
    </xf>
    <xf numFmtId="41" fontId="7" fillId="0" borderId="15" xfId="2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8" fillId="3" borderId="1" xfId="1" applyFont="1" applyFill="1" applyBorder="1" applyAlignment="1">
      <alignment vertical="center"/>
    </xf>
    <xf numFmtId="41" fontId="6" fillId="3" borderId="1" xfId="2" applyFont="1" applyFill="1" applyBorder="1" applyAlignment="1">
      <alignment horizontal="center" vertical="center"/>
    </xf>
    <xf numFmtId="41" fontId="6" fillId="3" borderId="10" xfId="2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41" fontId="12" fillId="0" borderId="1" xfId="2" applyFont="1" applyBorder="1" applyAlignment="1">
      <alignment horizontal="center" vertical="center"/>
    </xf>
    <xf numFmtId="41" fontId="12" fillId="3" borderId="1" xfId="2" applyFont="1" applyFill="1" applyBorder="1" applyAlignment="1">
      <alignment horizontal="center" vertical="center"/>
    </xf>
    <xf numFmtId="41" fontId="12" fillId="0" borderId="4" xfId="2" applyFont="1" applyBorder="1" applyAlignment="1">
      <alignment horizontal="center" vertical="center"/>
    </xf>
    <xf numFmtId="0" fontId="12" fillId="0" borderId="4" xfId="1" applyFont="1" applyBorder="1" applyAlignment="1">
      <alignment vertical="center"/>
    </xf>
    <xf numFmtId="0" fontId="11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7" fillId="2" borderId="7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</cellXfs>
  <cellStyles count="4">
    <cellStyle name="Comma [0]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42"/>
  <sheetViews>
    <sheetView tabSelected="1" view="pageBreakPreview" topLeftCell="A16" zoomScale="160" zoomScaleNormal="100" zoomScaleSheetLayoutView="160" workbookViewId="0">
      <selection activeCell="C16" sqref="C16"/>
    </sheetView>
  </sheetViews>
  <sheetFormatPr defaultRowHeight="15.75" x14ac:dyDescent="0.25"/>
  <cols>
    <col min="1" max="1" width="5.85546875" style="3" customWidth="1"/>
    <col min="2" max="2" width="28.5703125" style="2" customWidth="1"/>
    <col min="3" max="3" width="16.85546875" style="2" customWidth="1"/>
    <col min="4" max="4" width="22.42578125" style="2" customWidth="1"/>
    <col min="5" max="5" width="16.85546875" style="2" customWidth="1"/>
    <col min="6" max="7" width="9.42578125" style="2" hidden="1" customWidth="1"/>
    <col min="8" max="8" width="8.5703125" style="2" hidden="1" customWidth="1"/>
    <col min="9" max="9" width="10.140625" style="2" hidden="1" customWidth="1"/>
    <col min="10" max="10" width="9.5703125" style="2" hidden="1" customWidth="1"/>
    <col min="11" max="11" width="9.7109375" style="2" hidden="1" customWidth="1"/>
    <col min="12" max="13" width="10.28515625" style="2" hidden="1" customWidth="1"/>
    <col min="14" max="14" width="19" style="2" hidden="1" customWidth="1"/>
    <col min="15" max="16384" width="9.140625" style="1"/>
  </cols>
  <sheetData>
    <row r="1" spans="1:14" s="4" customFormat="1" ht="60.75" customHeight="1" x14ac:dyDescent="0.2">
      <c r="A1" s="40" t="s">
        <v>48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s="4" customFormat="1" thickBot="1" x14ac:dyDescent="0.2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s="6" customFormat="1" ht="11.25" customHeight="1" thickTop="1" x14ac:dyDescent="0.2">
      <c r="A3" s="51" t="s">
        <v>42</v>
      </c>
      <c r="B3" s="53" t="s">
        <v>43</v>
      </c>
      <c r="C3" s="42" t="s">
        <v>44</v>
      </c>
      <c r="D3" s="42" t="s">
        <v>45</v>
      </c>
      <c r="E3" s="44" t="s">
        <v>46</v>
      </c>
      <c r="F3" s="46" t="s">
        <v>3</v>
      </c>
      <c r="G3" s="47"/>
      <c r="H3" s="48" t="s">
        <v>6</v>
      </c>
      <c r="I3" s="47"/>
      <c r="J3" s="48" t="s">
        <v>7</v>
      </c>
      <c r="K3" s="47"/>
      <c r="L3" s="48" t="s">
        <v>1</v>
      </c>
      <c r="M3" s="47"/>
      <c r="N3" s="54" t="s">
        <v>0</v>
      </c>
    </row>
    <row r="4" spans="1:14" s="6" customFormat="1" ht="11.25" customHeight="1" x14ac:dyDescent="0.2">
      <c r="A4" s="52"/>
      <c r="B4" s="54"/>
      <c r="C4" s="43"/>
      <c r="D4" s="43"/>
      <c r="E4" s="45"/>
      <c r="F4" s="17" t="s">
        <v>4</v>
      </c>
      <c r="G4" s="7" t="s">
        <v>5</v>
      </c>
      <c r="H4" s="7" t="s">
        <v>4</v>
      </c>
      <c r="I4" s="7" t="s">
        <v>5</v>
      </c>
      <c r="J4" s="7" t="s">
        <v>4</v>
      </c>
      <c r="K4" s="7" t="s">
        <v>5</v>
      </c>
      <c r="L4" s="7" t="s">
        <v>4</v>
      </c>
      <c r="M4" s="7" t="s">
        <v>5</v>
      </c>
      <c r="N4" s="54"/>
    </row>
    <row r="5" spans="1:14" s="16" customFormat="1" ht="8.25" customHeight="1" x14ac:dyDescent="0.2">
      <c r="A5" s="21">
        <v>1</v>
      </c>
      <c r="B5" s="14">
        <v>2</v>
      </c>
      <c r="C5" s="15">
        <v>3</v>
      </c>
      <c r="D5" s="34">
        <v>4</v>
      </c>
      <c r="E5" s="22">
        <v>5</v>
      </c>
      <c r="F5" s="18">
        <v>6</v>
      </c>
      <c r="G5" s="15">
        <v>7</v>
      </c>
      <c r="H5" s="15">
        <v>8</v>
      </c>
      <c r="I5" s="15">
        <v>9</v>
      </c>
      <c r="J5" s="15">
        <v>10</v>
      </c>
      <c r="K5" s="15">
        <v>11</v>
      </c>
      <c r="L5" s="15">
        <v>12</v>
      </c>
      <c r="M5" s="15">
        <v>13</v>
      </c>
      <c r="N5" s="14">
        <v>14</v>
      </c>
    </row>
    <row r="6" spans="1:14" s="6" customFormat="1" ht="15.75" customHeight="1" x14ac:dyDescent="0.2">
      <c r="A6" s="23">
        <v>1</v>
      </c>
      <c r="B6" s="30" t="s">
        <v>8</v>
      </c>
      <c r="C6" s="9">
        <v>1078</v>
      </c>
      <c r="D6" s="35">
        <v>4528</v>
      </c>
      <c r="E6" s="24">
        <f t="shared" ref="E6:E39" si="0">C6+D6</f>
        <v>5606</v>
      </c>
      <c r="F6" s="19">
        <v>82</v>
      </c>
      <c r="G6" s="10">
        <f t="shared" ref="G6:G40" si="1">F6/C6*100</f>
        <v>7.6066790352504636</v>
      </c>
      <c r="H6" s="9">
        <v>11</v>
      </c>
      <c r="I6" s="10">
        <f t="shared" ref="I6:I40" si="2">H6/C6*100</f>
        <v>1.0204081632653061</v>
      </c>
      <c r="J6" s="9"/>
      <c r="K6" s="10">
        <f t="shared" ref="K6:K40" si="3">J6/E6*100</f>
        <v>0</v>
      </c>
      <c r="L6" s="9">
        <f>520+4</f>
        <v>524</v>
      </c>
      <c r="M6" s="10">
        <f t="shared" ref="M6:M40" si="4">L6/C6*100</f>
        <v>48.608534322820034</v>
      </c>
      <c r="N6" s="8" t="s">
        <v>2</v>
      </c>
    </row>
    <row r="7" spans="1:14" s="6" customFormat="1" ht="15.75" customHeight="1" x14ac:dyDescent="0.2">
      <c r="A7" s="23">
        <v>2</v>
      </c>
      <c r="B7" s="30" t="s">
        <v>9</v>
      </c>
      <c r="C7" s="9">
        <v>1506</v>
      </c>
      <c r="D7" s="35">
        <v>5957</v>
      </c>
      <c r="E7" s="24">
        <f t="shared" si="0"/>
        <v>7463</v>
      </c>
      <c r="F7" s="19">
        <v>11</v>
      </c>
      <c r="G7" s="10">
        <f t="shared" si="1"/>
        <v>0.7304116865869853</v>
      </c>
      <c r="H7" s="9">
        <v>58</v>
      </c>
      <c r="I7" s="10">
        <f t="shared" si="2"/>
        <v>3.8512616201859231</v>
      </c>
      <c r="J7" s="9"/>
      <c r="K7" s="10">
        <f t="shared" si="3"/>
        <v>0</v>
      </c>
      <c r="L7" s="9">
        <f>428+7+2+5</f>
        <v>442</v>
      </c>
      <c r="M7" s="10">
        <f t="shared" si="4"/>
        <v>29.349269588313415</v>
      </c>
      <c r="N7" s="8" t="s">
        <v>2</v>
      </c>
    </row>
    <row r="8" spans="1:14" s="6" customFormat="1" ht="15.75" customHeight="1" x14ac:dyDescent="0.2">
      <c r="A8" s="23">
        <v>3</v>
      </c>
      <c r="B8" s="30" t="s">
        <v>47</v>
      </c>
      <c r="C8" s="9">
        <v>1042</v>
      </c>
      <c r="D8" s="35">
        <v>2558</v>
      </c>
      <c r="E8" s="24">
        <f t="shared" si="0"/>
        <v>3600</v>
      </c>
      <c r="F8" s="19">
        <v>92</v>
      </c>
      <c r="G8" s="10">
        <f t="shared" si="1"/>
        <v>8.8291746641074855</v>
      </c>
      <c r="H8" s="9">
        <v>9</v>
      </c>
      <c r="I8" s="10">
        <f t="shared" si="2"/>
        <v>0.8637236084452975</v>
      </c>
      <c r="J8" s="9"/>
      <c r="K8" s="10">
        <f t="shared" si="3"/>
        <v>0</v>
      </c>
      <c r="L8" s="9">
        <f>504+3</f>
        <v>507</v>
      </c>
      <c r="M8" s="10">
        <f t="shared" si="4"/>
        <v>48.656429942418427</v>
      </c>
      <c r="N8" s="8" t="s">
        <v>2</v>
      </c>
    </row>
    <row r="9" spans="1:14" s="6" customFormat="1" ht="15.75" customHeight="1" x14ac:dyDescent="0.2">
      <c r="A9" s="23">
        <v>4</v>
      </c>
      <c r="B9" s="30" t="s">
        <v>11</v>
      </c>
      <c r="C9" s="9">
        <v>1291</v>
      </c>
      <c r="D9" s="35">
        <v>3267</v>
      </c>
      <c r="E9" s="24">
        <f t="shared" si="0"/>
        <v>4558</v>
      </c>
      <c r="F9" s="19">
        <v>50</v>
      </c>
      <c r="G9" s="10">
        <f t="shared" si="1"/>
        <v>3.8729666924864445</v>
      </c>
      <c r="H9" s="9">
        <v>47</v>
      </c>
      <c r="I9" s="10">
        <f t="shared" si="2"/>
        <v>3.6405886909372582</v>
      </c>
      <c r="J9" s="9">
        <v>122</v>
      </c>
      <c r="K9" s="10">
        <f t="shared" si="3"/>
        <v>2.6766125493637558</v>
      </c>
      <c r="L9" s="9">
        <f>528+9+8+1+12</f>
        <v>558</v>
      </c>
      <c r="M9" s="10">
        <f t="shared" si="4"/>
        <v>43.222308288148717</v>
      </c>
      <c r="N9" s="8" t="s">
        <v>2</v>
      </c>
    </row>
    <row r="10" spans="1:14" s="6" customFormat="1" ht="15.75" customHeight="1" x14ac:dyDescent="0.2">
      <c r="A10" s="23">
        <v>5</v>
      </c>
      <c r="B10" s="30" t="s">
        <v>10</v>
      </c>
      <c r="C10" s="9">
        <v>585</v>
      </c>
      <c r="D10" s="35">
        <v>2930</v>
      </c>
      <c r="E10" s="24">
        <f t="shared" si="0"/>
        <v>3515</v>
      </c>
      <c r="F10" s="19">
        <v>58</v>
      </c>
      <c r="G10" s="10">
        <f t="shared" si="1"/>
        <v>9.9145299145299148</v>
      </c>
      <c r="H10" s="9">
        <v>5</v>
      </c>
      <c r="I10" s="10">
        <f t="shared" si="2"/>
        <v>0.85470085470085477</v>
      </c>
      <c r="J10" s="9"/>
      <c r="K10" s="10">
        <f t="shared" si="3"/>
        <v>0</v>
      </c>
      <c r="L10" s="9">
        <f>1+1+3</f>
        <v>5</v>
      </c>
      <c r="M10" s="10">
        <f t="shared" si="4"/>
        <v>0.85470085470085477</v>
      </c>
      <c r="N10" s="8" t="s">
        <v>2</v>
      </c>
    </row>
    <row r="11" spans="1:14" s="6" customFormat="1" ht="15.75" customHeight="1" x14ac:dyDescent="0.2">
      <c r="A11" s="23">
        <v>6</v>
      </c>
      <c r="B11" s="30" t="s">
        <v>12</v>
      </c>
      <c r="C11" s="9">
        <v>1156</v>
      </c>
      <c r="D11" s="35">
        <v>4110</v>
      </c>
      <c r="E11" s="24">
        <f t="shared" si="0"/>
        <v>5266</v>
      </c>
      <c r="F11" s="19">
        <v>77</v>
      </c>
      <c r="G11" s="10">
        <f t="shared" si="1"/>
        <v>6.6608996539792384</v>
      </c>
      <c r="H11" s="9">
        <v>60</v>
      </c>
      <c r="I11" s="10">
        <f t="shared" si="2"/>
        <v>5.1903114186851207</v>
      </c>
      <c r="J11" s="9">
        <v>75</v>
      </c>
      <c r="K11" s="10">
        <f t="shared" si="3"/>
        <v>1.4242309153057349</v>
      </c>
      <c r="L11" s="9">
        <f>89+11</f>
        <v>100</v>
      </c>
      <c r="M11" s="10">
        <f t="shared" si="4"/>
        <v>8.6505190311418687</v>
      </c>
      <c r="N11" s="8" t="s">
        <v>2</v>
      </c>
    </row>
    <row r="12" spans="1:14" s="6" customFormat="1" ht="15.75" customHeight="1" x14ac:dyDescent="0.2">
      <c r="A12" s="23">
        <v>7</v>
      </c>
      <c r="B12" s="30" t="s">
        <v>13</v>
      </c>
      <c r="C12" s="9">
        <v>466</v>
      </c>
      <c r="D12" s="35">
        <v>1943</v>
      </c>
      <c r="E12" s="24">
        <f t="shared" si="0"/>
        <v>2409</v>
      </c>
      <c r="F12" s="19">
        <v>40</v>
      </c>
      <c r="G12" s="10">
        <f t="shared" si="1"/>
        <v>8.5836909871244629</v>
      </c>
      <c r="H12" s="9">
        <v>5</v>
      </c>
      <c r="I12" s="10">
        <f t="shared" si="2"/>
        <v>1.0729613733905579</v>
      </c>
      <c r="J12" s="9">
        <v>50</v>
      </c>
      <c r="K12" s="10">
        <f t="shared" si="3"/>
        <v>2.0755500207555002</v>
      </c>
      <c r="L12" s="9">
        <f>8+1</f>
        <v>9</v>
      </c>
      <c r="M12" s="10">
        <f t="shared" si="4"/>
        <v>1.9313304721030045</v>
      </c>
      <c r="N12" s="8" t="s">
        <v>2</v>
      </c>
    </row>
    <row r="13" spans="1:14" s="6" customFormat="1" ht="15.75" customHeight="1" x14ac:dyDescent="0.2">
      <c r="A13" s="23">
        <v>8</v>
      </c>
      <c r="B13" s="30" t="s">
        <v>14</v>
      </c>
      <c r="C13" s="9">
        <v>1183</v>
      </c>
      <c r="D13" s="35">
        <v>5510</v>
      </c>
      <c r="E13" s="24">
        <f t="shared" si="0"/>
        <v>6693</v>
      </c>
      <c r="F13" s="19">
        <v>30</v>
      </c>
      <c r="G13" s="10">
        <f t="shared" si="1"/>
        <v>2.5359256128486898</v>
      </c>
      <c r="H13" s="9">
        <v>50</v>
      </c>
      <c r="I13" s="10">
        <f t="shared" si="2"/>
        <v>4.2265426880811496</v>
      </c>
      <c r="J13" s="9">
        <v>75</v>
      </c>
      <c r="K13" s="10">
        <f t="shared" si="3"/>
        <v>1.1205737337516808</v>
      </c>
      <c r="L13" s="9">
        <f>213+10+4</f>
        <v>227</v>
      </c>
      <c r="M13" s="10">
        <f t="shared" si="4"/>
        <v>19.18850380388842</v>
      </c>
      <c r="N13" s="8" t="s">
        <v>2</v>
      </c>
    </row>
    <row r="14" spans="1:14" s="6" customFormat="1" ht="15.75" customHeight="1" x14ac:dyDescent="0.2">
      <c r="A14" s="23">
        <v>9</v>
      </c>
      <c r="B14" s="30" t="s">
        <v>15</v>
      </c>
      <c r="C14" s="9">
        <v>386</v>
      </c>
      <c r="D14" s="35">
        <v>1289</v>
      </c>
      <c r="E14" s="24">
        <f t="shared" si="0"/>
        <v>1675</v>
      </c>
      <c r="F14" s="19">
        <v>4</v>
      </c>
      <c r="G14" s="10">
        <f t="shared" si="1"/>
        <v>1.0362694300518136</v>
      </c>
      <c r="H14" s="9">
        <v>4</v>
      </c>
      <c r="I14" s="10">
        <f t="shared" si="2"/>
        <v>1.0362694300518136</v>
      </c>
      <c r="J14" s="9">
        <v>122</v>
      </c>
      <c r="K14" s="10">
        <f t="shared" si="3"/>
        <v>7.2835820895522385</v>
      </c>
      <c r="L14" s="9">
        <f>233+2+1+10+2</f>
        <v>248</v>
      </c>
      <c r="M14" s="10">
        <f t="shared" si="4"/>
        <v>64.248704663212436</v>
      </c>
      <c r="N14" s="8" t="s">
        <v>2</v>
      </c>
    </row>
    <row r="15" spans="1:14" s="6" customFormat="1" ht="15.75" customHeight="1" x14ac:dyDescent="0.2">
      <c r="A15" s="23">
        <v>10</v>
      </c>
      <c r="B15" s="30" t="s">
        <v>16</v>
      </c>
      <c r="C15" s="9">
        <v>805</v>
      </c>
      <c r="D15" s="35">
        <v>1108</v>
      </c>
      <c r="E15" s="24">
        <f t="shared" si="0"/>
        <v>1913</v>
      </c>
      <c r="F15" s="19">
        <v>9</v>
      </c>
      <c r="G15" s="10">
        <f t="shared" si="1"/>
        <v>1.1180124223602486</v>
      </c>
      <c r="H15" s="9">
        <v>12</v>
      </c>
      <c r="I15" s="10">
        <f t="shared" si="2"/>
        <v>1.4906832298136645</v>
      </c>
      <c r="J15" s="9">
        <v>50</v>
      </c>
      <c r="K15" s="10">
        <f t="shared" si="3"/>
        <v>2.6136957658128592</v>
      </c>
      <c r="L15" s="9">
        <v>153</v>
      </c>
      <c r="M15" s="10">
        <f t="shared" si="4"/>
        <v>19.006211180124225</v>
      </c>
      <c r="N15" s="8" t="s">
        <v>2</v>
      </c>
    </row>
    <row r="16" spans="1:14" s="6" customFormat="1" ht="15.75" customHeight="1" x14ac:dyDescent="0.2">
      <c r="A16" s="23">
        <v>11</v>
      </c>
      <c r="B16" s="31" t="s">
        <v>17</v>
      </c>
      <c r="C16" s="32">
        <v>3203</v>
      </c>
      <c r="D16" s="36">
        <v>2406</v>
      </c>
      <c r="E16" s="33">
        <f t="shared" si="0"/>
        <v>5609</v>
      </c>
      <c r="F16" s="19">
        <v>139</v>
      </c>
      <c r="G16" s="10">
        <f t="shared" si="1"/>
        <v>4.3396815485482358</v>
      </c>
      <c r="H16" s="9">
        <v>98</v>
      </c>
      <c r="I16" s="10">
        <f t="shared" si="2"/>
        <v>3.0596315953793316</v>
      </c>
      <c r="J16" s="9"/>
      <c r="K16" s="10">
        <f t="shared" si="3"/>
        <v>0</v>
      </c>
      <c r="L16" s="9">
        <f>688+25</f>
        <v>713</v>
      </c>
      <c r="M16" s="10">
        <f t="shared" si="4"/>
        <v>22.260380892912895</v>
      </c>
      <c r="N16" s="8" t="s">
        <v>2</v>
      </c>
    </row>
    <row r="17" spans="1:14" s="6" customFormat="1" ht="15.75" customHeight="1" x14ac:dyDescent="0.2">
      <c r="A17" s="23">
        <v>12</v>
      </c>
      <c r="B17" s="30" t="s">
        <v>18</v>
      </c>
      <c r="C17" s="9">
        <v>3233</v>
      </c>
      <c r="D17" s="35">
        <v>2950</v>
      </c>
      <c r="E17" s="24">
        <f t="shared" si="0"/>
        <v>6183</v>
      </c>
      <c r="F17" s="19">
        <v>115</v>
      </c>
      <c r="G17" s="10">
        <f t="shared" si="1"/>
        <v>3.5570677389421586</v>
      </c>
      <c r="H17" s="9">
        <v>94</v>
      </c>
      <c r="I17" s="10">
        <f t="shared" si="2"/>
        <v>2.9075162387875038</v>
      </c>
      <c r="J17" s="9">
        <v>75</v>
      </c>
      <c r="K17" s="10">
        <f t="shared" si="3"/>
        <v>1.2130033964095099</v>
      </c>
      <c r="L17" s="9">
        <f>265+1+7</f>
        <v>273</v>
      </c>
      <c r="M17" s="10">
        <f t="shared" si="4"/>
        <v>8.4441695020105172</v>
      </c>
      <c r="N17" s="8" t="s">
        <v>2</v>
      </c>
    </row>
    <row r="18" spans="1:14" s="6" customFormat="1" ht="15.75" customHeight="1" x14ac:dyDescent="0.2">
      <c r="A18" s="23">
        <v>13</v>
      </c>
      <c r="B18" s="30" t="s">
        <v>19</v>
      </c>
      <c r="C18" s="9">
        <v>2569</v>
      </c>
      <c r="D18" s="35">
        <v>3292</v>
      </c>
      <c r="E18" s="24">
        <f t="shared" si="0"/>
        <v>5861</v>
      </c>
      <c r="F18" s="19">
        <v>197</v>
      </c>
      <c r="G18" s="10">
        <f t="shared" si="1"/>
        <v>7.6683534449202018</v>
      </c>
      <c r="H18" s="9">
        <v>65</v>
      </c>
      <c r="I18" s="10">
        <f t="shared" si="2"/>
        <v>2.5301673803036202</v>
      </c>
      <c r="J18" s="9">
        <v>75</v>
      </c>
      <c r="K18" s="10">
        <f t="shared" si="3"/>
        <v>1.2796451117556731</v>
      </c>
      <c r="L18" s="9">
        <v>115</v>
      </c>
      <c r="M18" s="10">
        <f t="shared" si="4"/>
        <v>4.4764499805371738</v>
      </c>
      <c r="N18" s="8" t="s">
        <v>2</v>
      </c>
    </row>
    <row r="19" spans="1:14" s="6" customFormat="1" ht="15.75" customHeight="1" x14ac:dyDescent="0.2">
      <c r="A19" s="23">
        <v>14</v>
      </c>
      <c r="B19" s="30" t="s">
        <v>20</v>
      </c>
      <c r="C19" s="9">
        <v>513</v>
      </c>
      <c r="D19" s="35">
        <v>259</v>
      </c>
      <c r="E19" s="24">
        <f t="shared" si="0"/>
        <v>772</v>
      </c>
      <c r="F19" s="19">
        <v>45</v>
      </c>
      <c r="G19" s="10">
        <f t="shared" si="1"/>
        <v>8.7719298245614024</v>
      </c>
      <c r="H19" s="9">
        <v>57</v>
      </c>
      <c r="I19" s="10">
        <f t="shared" si="2"/>
        <v>11.111111111111111</v>
      </c>
      <c r="J19" s="9">
        <v>74</v>
      </c>
      <c r="K19" s="10">
        <f t="shared" si="3"/>
        <v>9.5854922279792731</v>
      </c>
      <c r="L19" s="9">
        <f>8+3+5</f>
        <v>16</v>
      </c>
      <c r="M19" s="10">
        <f t="shared" si="4"/>
        <v>3.1189083820662766</v>
      </c>
      <c r="N19" s="8" t="s">
        <v>2</v>
      </c>
    </row>
    <row r="20" spans="1:14" s="6" customFormat="1" ht="15.75" customHeight="1" x14ac:dyDescent="0.2">
      <c r="A20" s="23">
        <v>15</v>
      </c>
      <c r="B20" s="30" t="s">
        <v>21</v>
      </c>
      <c r="C20" s="9">
        <v>3491</v>
      </c>
      <c r="D20" s="35">
        <v>2983</v>
      </c>
      <c r="E20" s="24">
        <f t="shared" si="0"/>
        <v>6474</v>
      </c>
      <c r="F20" s="19">
        <v>181</v>
      </c>
      <c r="G20" s="10">
        <f t="shared" si="1"/>
        <v>5.184760813520481</v>
      </c>
      <c r="H20" s="9">
        <v>68</v>
      </c>
      <c r="I20" s="10">
        <f t="shared" si="2"/>
        <v>1.9478659409911201</v>
      </c>
      <c r="J20" s="9">
        <v>150</v>
      </c>
      <c r="K20" s="10">
        <f t="shared" si="3"/>
        <v>2.3169601482854496</v>
      </c>
      <c r="L20" s="9">
        <f>414</f>
        <v>414</v>
      </c>
      <c r="M20" s="10">
        <f t="shared" si="4"/>
        <v>11.859066170151818</v>
      </c>
      <c r="N20" s="8" t="s">
        <v>2</v>
      </c>
    </row>
    <row r="21" spans="1:14" s="6" customFormat="1" ht="15.75" customHeight="1" x14ac:dyDescent="0.2">
      <c r="A21" s="23">
        <v>16</v>
      </c>
      <c r="B21" s="30" t="s">
        <v>22</v>
      </c>
      <c r="C21" s="9">
        <v>605</v>
      </c>
      <c r="D21" s="35">
        <v>1271</v>
      </c>
      <c r="E21" s="24">
        <f t="shared" si="0"/>
        <v>1876</v>
      </c>
      <c r="F21" s="19">
        <v>35</v>
      </c>
      <c r="G21" s="10">
        <f t="shared" si="1"/>
        <v>5.785123966942149</v>
      </c>
      <c r="H21" s="9"/>
      <c r="I21" s="10">
        <f t="shared" si="2"/>
        <v>0</v>
      </c>
      <c r="J21" s="9"/>
      <c r="K21" s="10">
        <f t="shared" si="3"/>
        <v>0</v>
      </c>
      <c r="L21" s="9">
        <f>18+1</f>
        <v>19</v>
      </c>
      <c r="M21" s="10">
        <f t="shared" si="4"/>
        <v>3.1404958677685952</v>
      </c>
      <c r="N21" s="8" t="s">
        <v>2</v>
      </c>
    </row>
    <row r="22" spans="1:14" s="6" customFormat="1" ht="15.75" customHeight="1" x14ac:dyDescent="0.2">
      <c r="A22" s="23">
        <v>17</v>
      </c>
      <c r="B22" s="30" t="s">
        <v>23</v>
      </c>
      <c r="C22" s="9">
        <v>1054</v>
      </c>
      <c r="D22" s="35">
        <v>938</v>
      </c>
      <c r="E22" s="24">
        <f t="shared" si="0"/>
        <v>1992</v>
      </c>
      <c r="F22" s="19">
        <v>52</v>
      </c>
      <c r="G22" s="10">
        <f t="shared" si="1"/>
        <v>4.9335863377609108</v>
      </c>
      <c r="H22" s="9">
        <v>60</v>
      </c>
      <c r="I22" s="10">
        <f t="shared" si="2"/>
        <v>5.6925996204933584</v>
      </c>
      <c r="J22" s="9">
        <v>75</v>
      </c>
      <c r="K22" s="10">
        <f t="shared" si="3"/>
        <v>3.7650602409638556</v>
      </c>
      <c r="L22" s="9">
        <f>31+4+1</f>
        <v>36</v>
      </c>
      <c r="M22" s="10">
        <f t="shared" si="4"/>
        <v>3.4155597722960152</v>
      </c>
      <c r="N22" s="8" t="s">
        <v>2</v>
      </c>
    </row>
    <row r="23" spans="1:14" s="6" customFormat="1" ht="15.75" customHeight="1" x14ac:dyDescent="0.2">
      <c r="A23" s="23">
        <v>18</v>
      </c>
      <c r="B23" s="30" t="s">
        <v>24</v>
      </c>
      <c r="C23" s="9">
        <v>897</v>
      </c>
      <c r="D23" s="35">
        <v>2153</v>
      </c>
      <c r="E23" s="24">
        <f t="shared" si="0"/>
        <v>3050</v>
      </c>
      <c r="F23" s="19">
        <v>18</v>
      </c>
      <c r="G23" s="10">
        <f t="shared" si="1"/>
        <v>2.0066889632107023</v>
      </c>
      <c r="H23" s="9">
        <v>73</v>
      </c>
      <c r="I23" s="10">
        <f t="shared" si="2"/>
        <v>8.1382385730211819</v>
      </c>
      <c r="J23" s="9">
        <v>75</v>
      </c>
      <c r="K23" s="10">
        <f t="shared" si="3"/>
        <v>2.459016393442623</v>
      </c>
      <c r="L23" s="9">
        <v>16</v>
      </c>
      <c r="M23" s="10">
        <f t="shared" si="4"/>
        <v>1.7837235228539576</v>
      </c>
      <c r="N23" s="8" t="s">
        <v>2</v>
      </c>
    </row>
    <row r="24" spans="1:14" s="6" customFormat="1" ht="15.75" customHeight="1" x14ac:dyDescent="0.2">
      <c r="A24" s="23">
        <v>19</v>
      </c>
      <c r="B24" s="30" t="s">
        <v>25</v>
      </c>
      <c r="C24" s="9">
        <v>1137</v>
      </c>
      <c r="D24" s="35">
        <v>1864</v>
      </c>
      <c r="E24" s="24">
        <f t="shared" si="0"/>
        <v>3001</v>
      </c>
      <c r="F24" s="19">
        <v>55</v>
      </c>
      <c r="G24" s="10">
        <f t="shared" si="1"/>
        <v>4.8372911169744945</v>
      </c>
      <c r="H24" s="9">
        <v>7</v>
      </c>
      <c r="I24" s="10">
        <f t="shared" si="2"/>
        <v>0.61565523306948111</v>
      </c>
      <c r="J24" s="9"/>
      <c r="K24" s="10">
        <f t="shared" si="3"/>
        <v>0</v>
      </c>
      <c r="L24" s="9">
        <v>105</v>
      </c>
      <c r="M24" s="10">
        <f t="shared" si="4"/>
        <v>9.2348284960422156</v>
      </c>
      <c r="N24" s="8" t="s">
        <v>2</v>
      </c>
    </row>
    <row r="25" spans="1:14" s="6" customFormat="1" ht="15.75" customHeight="1" x14ac:dyDescent="0.2">
      <c r="A25" s="23">
        <v>20</v>
      </c>
      <c r="B25" s="30" t="s">
        <v>26</v>
      </c>
      <c r="C25" s="9">
        <v>870</v>
      </c>
      <c r="D25" s="35">
        <v>1136</v>
      </c>
      <c r="E25" s="24">
        <f t="shared" si="0"/>
        <v>2006</v>
      </c>
      <c r="F25" s="19">
        <v>58</v>
      </c>
      <c r="G25" s="10">
        <f t="shared" si="1"/>
        <v>6.666666666666667</v>
      </c>
      <c r="H25" s="9">
        <v>4</v>
      </c>
      <c r="I25" s="10">
        <f t="shared" si="2"/>
        <v>0.45977011494252873</v>
      </c>
      <c r="J25" s="9">
        <v>72</v>
      </c>
      <c r="K25" s="10">
        <f t="shared" si="3"/>
        <v>3.589232303090728</v>
      </c>
      <c r="L25" s="9">
        <f>342+2</f>
        <v>344</v>
      </c>
      <c r="M25" s="10">
        <f t="shared" si="4"/>
        <v>39.540229885057471</v>
      </c>
      <c r="N25" s="8" t="s">
        <v>2</v>
      </c>
    </row>
    <row r="26" spans="1:14" s="6" customFormat="1" ht="15.75" customHeight="1" x14ac:dyDescent="0.2">
      <c r="A26" s="23">
        <v>21</v>
      </c>
      <c r="B26" s="30" t="s">
        <v>27</v>
      </c>
      <c r="C26" s="9">
        <v>509</v>
      </c>
      <c r="D26" s="35">
        <v>1306</v>
      </c>
      <c r="E26" s="24">
        <f t="shared" si="0"/>
        <v>1815</v>
      </c>
      <c r="F26" s="19">
        <v>13</v>
      </c>
      <c r="G26" s="10">
        <f t="shared" si="1"/>
        <v>2.5540275049115913</v>
      </c>
      <c r="H26" s="9">
        <v>4</v>
      </c>
      <c r="I26" s="10">
        <f t="shared" si="2"/>
        <v>0.78585461689587421</v>
      </c>
      <c r="J26" s="9">
        <v>50</v>
      </c>
      <c r="K26" s="10">
        <f t="shared" si="3"/>
        <v>2.7548209366391188</v>
      </c>
      <c r="L26" s="9">
        <v>15</v>
      </c>
      <c r="M26" s="10">
        <f t="shared" si="4"/>
        <v>2.9469548133595285</v>
      </c>
      <c r="N26" s="8" t="s">
        <v>2</v>
      </c>
    </row>
    <row r="27" spans="1:14" s="6" customFormat="1" ht="15.75" customHeight="1" x14ac:dyDescent="0.2">
      <c r="A27" s="23">
        <v>22</v>
      </c>
      <c r="B27" s="30" t="s">
        <v>28</v>
      </c>
      <c r="C27" s="9">
        <v>813</v>
      </c>
      <c r="D27" s="35">
        <v>1206</v>
      </c>
      <c r="E27" s="24">
        <f t="shared" si="0"/>
        <v>2019</v>
      </c>
      <c r="F27" s="19">
        <v>35</v>
      </c>
      <c r="G27" s="10">
        <f t="shared" si="1"/>
        <v>4.3050430504305046</v>
      </c>
      <c r="H27" s="9">
        <v>7</v>
      </c>
      <c r="I27" s="10">
        <f t="shared" si="2"/>
        <v>0.86100861008610086</v>
      </c>
      <c r="J27" s="9"/>
      <c r="K27" s="10">
        <f t="shared" si="3"/>
        <v>0</v>
      </c>
      <c r="L27" s="9">
        <v>115</v>
      </c>
      <c r="M27" s="10">
        <f t="shared" si="4"/>
        <v>14.145141451414514</v>
      </c>
      <c r="N27" s="8" t="s">
        <v>2</v>
      </c>
    </row>
    <row r="28" spans="1:14" s="6" customFormat="1" ht="15.75" customHeight="1" x14ac:dyDescent="0.2">
      <c r="A28" s="23">
        <v>23</v>
      </c>
      <c r="B28" s="30" t="s">
        <v>29</v>
      </c>
      <c r="C28" s="9">
        <v>471</v>
      </c>
      <c r="D28" s="35">
        <v>411</v>
      </c>
      <c r="E28" s="24">
        <f t="shared" si="0"/>
        <v>882</v>
      </c>
      <c r="F28" s="19">
        <v>12</v>
      </c>
      <c r="G28" s="10">
        <f t="shared" si="1"/>
        <v>2.547770700636943</v>
      </c>
      <c r="H28" s="9">
        <v>50</v>
      </c>
      <c r="I28" s="10">
        <f t="shared" si="2"/>
        <v>10.615711252653929</v>
      </c>
      <c r="J28" s="9"/>
      <c r="K28" s="10">
        <f t="shared" si="3"/>
        <v>0</v>
      </c>
      <c r="L28" s="9">
        <f>779</f>
        <v>779</v>
      </c>
      <c r="M28" s="10">
        <f t="shared" si="4"/>
        <v>165.39278131634819</v>
      </c>
      <c r="N28" s="8" t="s">
        <v>2</v>
      </c>
    </row>
    <row r="29" spans="1:14" s="6" customFormat="1" ht="15.75" customHeight="1" x14ac:dyDescent="0.2">
      <c r="A29" s="23">
        <v>24</v>
      </c>
      <c r="B29" s="30" t="s">
        <v>30</v>
      </c>
      <c r="C29" s="9">
        <v>435</v>
      </c>
      <c r="D29" s="35">
        <v>604</v>
      </c>
      <c r="E29" s="24">
        <f t="shared" si="0"/>
        <v>1039</v>
      </c>
      <c r="F29" s="19">
        <v>2</v>
      </c>
      <c r="G29" s="10">
        <f t="shared" si="1"/>
        <v>0.45977011494252873</v>
      </c>
      <c r="H29" s="9">
        <v>3</v>
      </c>
      <c r="I29" s="10">
        <f t="shared" si="2"/>
        <v>0.68965517241379315</v>
      </c>
      <c r="J29" s="9"/>
      <c r="K29" s="10">
        <f t="shared" si="3"/>
        <v>0</v>
      </c>
      <c r="L29" s="9"/>
      <c r="M29" s="10">
        <f t="shared" si="4"/>
        <v>0</v>
      </c>
      <c r="N29" s="8" t="s">
        <v>2</v>
      </c>
    </row>
    <row r="30" spans="1:14" s="6" customFormat="1" ht="15.75" customHeight="1" x14ac:dyDescent="0.2">
      <c r="A30" s="23">
        <v>25</v>
      </c>
      <c r="B30" s="30" t="s">
        <v>31</v>
      </c>
      <c r="C30" s="9">
        <v>530</v>
      </c>
      <c r="D30" s="35">
        <v>1961</v>
      </c>
      <c r="E30" s="24">
        <f t="shared" si="0"/>
        <v>2491</v>
      </c>
      <c r="F30" s="19">
        <v>2</v>
      </c>
      <c r="G30" s="10">
        <f t="shared" si="1"/>
        <v>0.37735849056603776</v>
      </c>
      <c r="H30" s="9">
        <v>11</v>
      </c>
      <c r="I30" s="10">
        <f t="shared" si="2"/>
        <v>2.0754716981132075</v>
      </c>
      <c r="J30" s="9"/>
      <c r="K30" s="10">
        <f t="shared" si="3"/>
        <v>0</v>
      </c>
      <c r="L30" s="9">
        <v>11</v>
      </c>
      <c r="M30" s="10">
        <f t="shared" si="4"/>
        <v>2.0754716981132075</v>
      </c>
      <c r="N30" s="8" t="s">
        <v>2</v>
      </c>
    </row>
    <row r="31" spans="1:14" s="6" customFormat="1" ht="15.75" customHeight="1" x14ac:dyDescent="0.2">
      <c r="A31" s="23">
        <v>26</v>
      </c>
      <c r="B31" s="30" t="s">
        <v>32</v>
      </c>
      <c r="C31" s="9">
        <v>248</v>
      </c>
      <c r="D31" s="35">
        <v>598</v>
      </c>
      <c r="E31" s="24">
        <f t="shared" si="0"/>
        <v>846</v>
      </c>
      <c r="F31" s="19">
        <v>6</v>
      </c>
      <c r="G31" s="10">
        <f t="shared" si="1"/>
        <v>2.4193548387096775</v>
      </c>
      <c r="H31" s="9">
        <v>5</v>
      </c>
      <c r="I31" s="10">
        <f t="shared" si="2"/>
        <v>2.0161290322580645</v>
      </c>
      <c r="J31" s="9"/>
      <c r="K31" s="10">
        <f t="shared" si="3"/>
        <v>0</v>
      </c>
      <c r="L31" s="9">
        <f>89+3+1</f>
        <v>93</v>
      </c>
      <c r="M31" s="10">
        <f t="shared" si="4"/>
        <v>37.5</v>
      </c>
      <c r="N31" s="8" t="s">
        <v>2</v>
      </c>
    </row>
    <row r="32" spans="1:14" s="6" customFormat="1" ht="15.75" customHeight="1" x14ac:dyDescent="0.2">
      <c r="A32" s="23">
        <v>27</v>
      </c>
      <c r="B32" s="30" t="s">
        <v>33</v>
      </c>
      <c r="C32" s="9">
        <v>513</v>
      </c>
      <c r="D32" s="35">
        <v>2302</v>
      </c>
      <c r="E32" s="24">
        <f t="shared" si="0"/>
        <v>2815</v>
      </c>
      <c r="F32" s="19">
        <v>20</v>
      </c>
      <c r="G32" s="10">
        <f t="shared" si="1"/>
        <v>3.8986354775828458</v>
      </c>
      <c r="H32" s="9">
        <v>73</v>
      </c>
      <c r="I32" s="10">
        <f t="shared" si="2"/>
        <v>14.230019493177387</v>
      </c>
      <c r="J32" s="9"/>
      <c r="K32" s="10">
        <f t="shared" si="3"/>
        <v>0</v>
      </c>
      <c r="L32" s="9">
        <f>273+5+1+2</f>
        <v>281</v>
      </c>
      <c r="M32" s="10">
        <f t="shared" si="4"/>
        <v>54.775828460038987</v>
      </c>
      <c r="N32" s="8" t="s">
        <v>2</v>
      </c>
    </row>
    <row r="33" spans="1:14" s="6" customFormat="1" ht="15.75" customHeight="1" x14ac:dyDescent="0.2">
      <c r="A33" s="23">
        <v>28</v>
      </c>
      <c r="B33" s="30" t="s">
        <v>34</v>
      </c>
      <c r="C33" s="9">
        <v>551</v>
      </c>
      <c r="D33" s="35">
        <v>2075</v>
      </c>
      <c r="E33" s="24">
        <f t="shared" si="0"/>
        <v>2626</v>
      </c>
      <c r="F33" s="19">
        <v>17</v>
      </c>
      <c r="G33" s="10">
        <f t="shared" si="1"/>
        <v>3.0852994555353903</v>
      </c>
      <c r="H33" s="9">
        <v>7</v>
      </c>
      <c r="I33" s="10">
        <f t="shared" si="2"/>
        <v>1.2704174228675136</v>
      </c>
      <c r="J33" s="9"/>
      <c r="K33" s="10">
        <f t="shared" si="3"/>
        <v>0</v>
      </c>
      <c r="L33" s="9">
        <v>2</v>
      </c>
      <c r="M33" s="10">
        <f t="shared" si="4"/>
        <v>0.36297640653357532</v>
      </c>
      <c r="N33" s="8" t="s">
        <v>2</v>
      </c>
    </row>
    <row r="34" spans="1:14" s="6" customFormat="1" ht="15.75" customHeight="1" x14ac:dyDescent="0.2">
      <c r="A34" s="23">
        <v>29</v>
      </c>
      <c r="B34" s="30" t="s">
        <v>35</v>
      </c>
      <c r="C34" s="9">
        <v>87</v>
      </c>
      <c r="D34" s="35">
        <v>276</v>
      </c>
      <c r="E34" s="24">
        <f t="shared" si="0"/>
        <v>363</v>
      </c>
      <c r="F34" s="19">
        <v>5</v>
      </c>
      <c r="G34" s="10">
        <f t="shared" si="1"/>
        <v>5.7471264367816088</v>
      </c>
      <c r="H34" s="9">
        <v>6</v>
      </c>
      <c r="I34" s="10">
        <f t="shared" si="2"/>
        <v>6.8965517241379306</v>
      </c>
      <c r="J34" s="9"/>
      <c r="K34" s="10">
        <f t="shared" si="3"/>
        <v>0</v>
      </c>
      <c r="L34" s="9">
        <f>78+1+1</f>
        <v>80</v>
      </c>
      <c r="M34" s="10">
        <f t="shared" si="4"/>
        <v>91.954022988505741</v>
      </c>
      <c r="N34" s="8" t="s">
        <v>2</v>
      </c>
    </row>
    <row r="35" spans="1:14" s="6" customFormat="1" ht="15.75" customHeight="1" x14ac:dyDescent="0.2">
      <c r="A35" s="23">
        <v>30</v>
      </c>
      <c r="B35" s="30" t="s">
        <v>36</v>
      </c>
      <c r="C35" s="9">
        <v>202</v>
      </c>
      <c r="D35" s="35">
        <v>614</v>
      </c>
      <c r="E35" s="24">
        <f t="shared" si="0"/>
        <v>816</v>
      </c>
      <c r="F35" s="19">
        <v>5</v>
      </c>
      <c r="G35" s="10">
        <f t="shared" si="1"/>
        <v>2.4752475247524752</v>
      </c>
      <c r="H35" s="9">
        <v>13</v>
      </c>
      <c r="I35" s="10">
        <f t="shared" si="2"/>
        <v>6.435643564356436</v>
      </c>
      <c r="J35" s="9"/>
      <c r="K35" s="10">
        <f t="shared" si="3"/>
        <v>0</v>
      </c>
      <c r="L35" s="9">
        <v>178</v>
      </c>
      <c r="M35" s="10">
        <f t="shared" si="4"/>
        <v>88.118811881188122</v>
      </c>
      <c r="N35" s="8" t="s">
        <v>2</v>
      </c>
    </row>
    <row r="36" spans="1:14" s="6" customFormat="1" ht="15.75" customHeight="1" x14ac:dyDescent="0.2">
      <c r="A36" s="23">
        <v>31</v>
      </c>
      <c r="B36" s="30" t="s">
        <v>37</v>
      </c>
      <c r="C36" s="9">
        <v>224</v>
      </c>
      <c r="D36" s="35">
        <v>1065</v>
      </c>
      <c r="E36" s="24">
        <f t="shared" si="0"/>
        <v>1289</v>
      </c>
      <c r="F36" s="19">
        <v>8</v>
      </c>
      <c r="G36" s="10">
        <f t="shared" si="1"/>
        <v>3.5714285714285712</v>
      </c>
      <c r="H36" s="9">
        <v>15</v>
      </c>
      <c r="I36" s="10">
        <f t="shared" si="2"/>
        <v>6.6964285714285712</v>
      </c>
      <c r="J36" s="9">
        <v>50</v>
      </c>
      <c r="K36" s="10">
        <f t="shared" si="3"/>
        <v>3.8789759503491075</v>
      </c>
      <c r="L36" s="9">
        <v>38</v>
      </c>
      <c r="M36" s="10">
        <f t="shared" si="4"/>
        <v>16.964285714285715</v>
      </c>
      <c r="N36" s="8" t="s">
        <v>2</v>
      </c>
    </row>
    <row r="37" spans="1:14" s="6" customFormat="1" ht="15.75" customHeight="1" x14ac:dyDescent="0.2">
      <c r="A37" s="23">
        <v>32</v>
      </c>
      <c r="B37" s="30" t="s">
        <v>38</v>
      </c>
      <c r="C37" s="9">
        <v>146</v>
      </c>
      <c r="D37" s="35">
        <v>1026</v>
      </c>
      <c r="E37" s="24">
        <f t="shared" si="0"/>
        <v>1172</v>
      </c>
      <c r="F37" s="19"/>
      <c r="G37" s="10">
        <f t="shared" si="1"/>
        <v>0</v>
      </c>
      <c r="H37" s="9">
        <v>3</v>
      </c>
      <c r="I37" s="10">
        <f t="shared" si="2"/>
        <v>2.054794520547945</v>
      </c>
      <c r="J37" s="9"/>
      <c r="K37" s="10">
        <f t="shared" si="3"/>
        <v>0</v>
      </c>
      <c r="L37" s="9">
        <v>45</v>
      </c>
      <c r="M37" s="10">
        <f t="shared" si="4"/>
        <v>30.82191780821918</v>
      </c>
      <c r="N37" s="8" t="s">
        <v>2</v>
      </c>
    </row>
    <row r="38" spans="1:14" s="6" customFormat="1" ht="15.75" customHeight="1" x14ac:dyDescent="0.2">
      <c r="A38" s="23">
        <v>33</v>
      </c>
      <c r="B38" s="30" t="s">
        <v>39</v>
      </c>
      <c r="C38" s="9">
        <v>338</v>
      </c>
      <c r="D38" s="35">
        <v>988</v>
      </c>
      <c r="E38" s="24">
        <f t="shared" si="0"/>
        <v>1326</v>
      </c>
      <c r="F38" s="19">
        <v>29</v>
      </c>
      <c r="G38" s="10">
        <f t="shared" si="1"/>
        <v>8.5798816568047336</v>
      </c>
      <c r="H38" s="9">
        <v>8</v>
      </c>
      <c r="I38" s="10">
        <f t="shared" si="2"/>
        <v>2.3668639053254439</v>
      </c>
      <c r="J38" s="9"/>
      <c r="K38" s="10">
        <f t="shared" si="3"/>
        <v>0</v>
      </c>
      <c r="L38" s="9">
        <v>389</v>
      </c>
      <c r="M38" s="10">
        <f t="shared" si="4"/>
        <v>115.08875739644971</v>
      </c>
      <c r="N38" s="8" t="s">
        <v>2</v>
      </c>
    </row>
    <row r="39" spans="1:14" s="6" customFormat="1" ht="15.75" customHeight="1" thickBot="1" x14ac:dyDescent="0.25">
      <c r="A39" s="25">
        <v>34</v>
      </c>
      <c r="B39" s="38" t="s">
        <v>40</v>
      </c>
      <c r="C39" s="26">
        <v>77</v>
      </c>
      <c r="D39" s="37">
        <v>993</v>
      </c>
      <c r="E39" s="27">
        <f t="shared" si="0"/>
        <v>1070</v>
      </c>
      <c r="F39" s="19"/>
      <c r="G39" s="10">
        <f t="shared" si="1"/>
        <v>0</v>
      </c>
      <c r="H39" s="9">
        <v>2</v>
      </c>
      <c r="I39" s="10">
        <f t="shared" si="2"/>
        <v>2.5974025974025974</v>
      </c>
      <c r="J39" s="9"/>
      <c r="K39" s="10">
        <f t="shared" si="3"/>
        <v>0</v>
      </c>
      <c r="L39" s="9">
        <f>115+4</f>
        <v>119</v>
      </c>
      <c r="M39" s="10">
        <f t="shared" si="4"/>
        <v>154.54545454545453</v>
      </c>
      <c r="N39" s="8" t="s">
        <v>2</v>
      </c>
    </row>
    <row r="40" spans="1:14" s="6" customFormat="1" ht="15.75" customHeight="1" thickTop="1" thickBot="1" x14ac:dyDescent="0.3">
      <c r="A40" s="49" t="s">
        <v>41</v>
      </c>
      <c r="B40" s="50"/>
      <c r="C40" s="28">
        <f>SUM(C6:C39)</f>
        <v>32214</v>
      </c>
      <c r="D40" s="28">
        <f>SUM(D6:D39)</f>
        <v>67877</v>
      </c>
      <c r="E40" s="29">
        <f>SUM(E6:E39)</f>
        <v>100091</v>
      </c>
      <c r="F40" s="20">
        <f>SUM(F6:F39)</f>
        <v>1502</v>
      </c>
      <c r="G40" s="12">
        <f t="shared" si="1"/>
        <v>4.6625690693487307</v>
      </c>
      <c r="H40" s="11">
        <f>SUM(H6:H39)</f>
        <v>994</v>
      </c>
      <c r="I40" s="12">
        <f t="shared" si="2"/>
        <v>3.0856149500217298</v>
      </c>
      <c r="J40" s="11">
        <f>SUM(J6:J39)</f>
        <v>1190</v>
      </c>
      <c r="K40" s="12">
        <f t="shared" si="3"/>
        <v>1.1889180845430658</v>
      </c>
      <c r="L40" s="11">
        <f>SUM(L6:L39)</f>
        <v>6969</v>
      </c>
      <c r="M40" s="12">
        <f t="shared" si="4"/>
        <v>21.633451294468244</v>
      </c>
      <c r="N40" s="13"/>
    </row>
    <row r="41" spans="1:14" ht="8.25" customHeight="1" thickTop="1" x14ac:dyDescent="0.25"/>
    <row r="42" spans="1:14" x14ac:dyDescent="0.25">
      <c r="A42" s="39"/>
      <c r="B42" s="39"/>
    </row>
  </sheetData>
  <mergeCells count="13">
    <mergeCell ref="A42:B42"/>
    <mergeCell ref="A1:N1"/>
    <mergeCell ref="C3:C4"/>
    <mergeCell ref="D3:D4"/>
    <mergeCell ref="E3:E4"/>
    <mergeCell ref="F3:G3"/>
    <mergeCell ref="H3:I3"/>
    <mergeCell ref="J3:K3"/>
    <mergeCell ref="A40:B40"/>
    <mergeCell ref="A3:A4"/>
    <mergeCell ref="B3:B4"/>
    <mergeCell ref="N3:N4"/>
    <mergeCell ref="L3:M3"/>
  </mergeCells>
  <printOptions horizontalCentered="1"/>
  <pageMargins left="0.19685039370078741" right="0.19685039370078741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REKAP PER PROVINSI</vt:lpstr>
      <vt:lpstr>Sheet2</vt:lpstr>
      <vt:lpstr>'REKAP PER PROVINSI'!Print_Area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Lenovo</cp:lastModifiedBy>
  <cp:lastPrinted>2020-02-20T01:24:34Z</cp:lastPrinted>
  <dcterms:created xsi:type="dcterms:W3CDTF">2018-10-28T03:22:55Z</dcterms:created>
  <dcterms:modified xsi:type="dcterms:W3CDTF">2020-07-22T09:02:37Z</dcterms:modified>
</cp:coreProperties>
</file>